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'TABLEFOR'!$A$1:$I$52</definedName>
    <definedName name="_xlnm.Print_Area">'TABLEFOR'!$A$1:$M$58</definedName>
    <definedName name="Print_Area_MI" localSheetId="0">'TABLEFOR'!$A$1:$J$63</definedName>
    <definedName name="PRINT_AREA_MI">'TABLEFOR'!$A$1:$M$58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<sst xmlns="http://schemas.openxmlformats.org/spreadsheetml/2006/main" count="115" uniqueCount="47">
  <si>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</si>
  <si>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</si>
  <si>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</si>
  <si>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</si>
  <si>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</si>
  <si>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</si>
  <si>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1998-99</t>
  </si>
  <si>
    <t>Head of expenditure</t>
  </si>
  <si>
    <t xml:space="preserve">         1</t>
  </si>
  <si>
    <t>I.Tax Revenue</t>
  </si>
  <si>
    <t>II.Non-tax revenue</t>
  </si>
  <si>
    <t>I.Ordinary Expenditure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</si>
  <si>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</si>
  <si>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</si>
  <si>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</si>
  <si>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</si>
  <si>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</si>
  <si>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</si>
  <si>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</si>
  <si>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</si>
  <si>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2002-03</t>
  </si>
  <si>
    <t>A. INCOME</t>
  </si>
  <si>
    <t>B.  EXPENDITURE</t>
  </si>
  <si>
    <t>2003-04</t>
  </si>
  <si>
    <t>DELHI - MUNICIPAL CORPORATION OF DELHI</t>
  </si>
  <si>
    <t>III.Ordinary grants</t>
  </si>
  <si>
    <t>1997-98</t>
  </si>
  <si>
    <t>1996-97</t>
  </si>
  <si>
    <t xml:space="preserve">          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</si>
  <si>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</si>
  <si>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</si>
  <si>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</si>
  <si>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</si>
  <si>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</si>
  <si>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</si>
  <si>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</si>
  <si>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</si>
  <si>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-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</si>
  <si>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</si>
  <si>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</si>
  <si>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</si>
  <si>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</si>
  <si>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Public works</t>
  </si>
  <si>
    <t xml:space="preserve">   Education (Libraries)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</si>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</sst>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4"/>
  <sheetViews>
    <sheetView showGridLines="0" tabSelected="1" view="pageBreakPreview" zoomScale="85" zoomScaleNormal="85" zoomScaleSheetLayoutView="85" workbookViewId="0" topLeftCell="A1">
      <selection activeCell="K38" sqref="K38"/>
    </sheetView>
  </sheetViews>
  <sheetFormatPr defaultColWidth="9.625" defaultRowHeight="12.75"/>
  <cols>
    <col min="1" max="1" width="25.25390625" style="2" customWidth="1"/>
    <col min="2" max="2" width="9.625" style="2" customWidth="1"/>
    <col min="3" max="3" width="9.50390625" style="2" customWidth="1"/>
    <col min="4" max="4" width="9.875" style="2" customWidth="1"/>
    <col min="5" max="6" width="9.375" style="2" customWidth="1"/>
    <col min="7" max="7" width="9.50390625" style="2" customWidth="1"/>
    <col min="8" max="8" width="9.625" style="2" customWidth="1"/>
    <col min="9" max="9" width="9.375" style="2" customWidth="1"/>
    <col min="10" max="10" width="8.625" style="2" customWidth="1"/>
    <col min="11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28" ht="12.75">
      <c r="A1" s="1" t="s">
        <v>0</v>
      </c>
      <c r="B1" s="1"/>
      <c r="I1" s="2">
        <v>453</v>
      </c>
      <c r="Z1" s="1"/>
      <c r="AB1" s="1"/>
    </row>
    <row r="3" spans="1:13" ht="12.75">
      <c r="A3" s="32" t="s">
        <v>15</v>
      </c>
      <c r="B3" s="32"/>
      <c r="C3" s="34"/>
      <c r="D3" s="34"/>
      <c r="E3" s="34"/>
      <c r="F3" s="34"/>
      <c r="G3" s="34"/>
      <c r="H3" s="34"/>
      <c r="I3" s="34"/>
      <c r="M3" s="1" t="s">
        <v>0</v>
      </c>
    </row>
    <row r="5" spans="1:9" ht="12.75">
      <c r="A5" s="32" t="s">
        <v>46</v>
      </c>
      <c r="B5" s="32"/>
      <c r="C5" s="33"/>
      <c r="D5" s="33"/>
      <c r="E5" s="33"/>
      <c r="F5" s="33"/>
      <c r="G5" s="33"/>
      <c r="H5" s="33"/>
      <c r="I5" s="33"/>
    </row>
    <row r="6" spans="1:10" ht="12.75">
      <c r="A6" s="1" t="s">
        <v>1</v>
      </c>
      <c r="B6" s="1"/>
      <c r="E6" s="1" t="s">
        <v>0</v>
      </c>
      <c r="I6" s="5" t="s">
        <v>2</v>
      </c>
      <c r="J6" s="1"/>
    </row>
    <row r="7" spans="1:14" ht="12.75">
      <c r="A7" s="6"/>
      <c r="B7" s="6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5" t="s">
        <v>24</v>
      </c>
      <c r="C8" s="36"/>
      <c r="D8" s="36"/>
      <c r="E8" s="36"/>
      <c r="F8" s="36"/>
      <c r="G8" s="36"/>
      <c r="H8" s="36"/>
      <c r="I8" s="36"/>
      <c r="J8" s="9"/>
      <c r="K8" s="9"/>
      <c r="L8" s="9"/>
      <c r="M8" s="9"/>
    </row>
    <row r="9" spans="1:14" ht="12.75">
      <c r="A9" s="8" t="s">
        <v>0</v>
      </c>
      <c r="B9" s="10"/>
      <c r="C9" s="11"/>
      <c r="D9" s="11"/>
      <c r="E9" s="11"/>
      <c r="F9" s="11"/>
      <c r="G9" s="11"/>
      <c r="H9" s="11"/>
      <c r="I9" s="11"/>
      <c r="J9" s="12"/>
      <c r="K9" s="9"/>
      <c r="L9" s="9"/>
      <c r="M9" s="13" t="s">
        <v>0</v>
      </c>
      <c r="N9" s="1" t="s">
        <v>4</v>
      </c>
    </row>
    <row r="10" spans="1:13" ht="12.75">
      <c r="A10" s="8" t="s">
        <v>5</v>
      </c>
      <c r="B10" s="14" t="s">
        <v>27</v>
      </c>
      <c r="C10" s="14" t="s">
        <v>26</v>
      </c>
      <c r="D10" s="15" t="s">
        <v>6</v>
      </c>
      <c r="E10" s="15" t="s">
        <v>17</v>
      </c>
      <c r="F10" s="15" t="s">
        <v>18</v>
      </c>
      <c r="G10" s="15" t="s">
        <v>19</v>
      </c>
      <c r="H10" s="15" t="s">
        <v>20</v>
      </c>
      <c r="I10" s="15" t="s">
        <v>23</v>
      </c>
      <c r="J10" s="16"/>
      <c r="K10" s="9"/>
      <c r="L10" s="9"/>
      <c r="M10" s="9"/>
    </row>
    <row r="11" spans="1:9" ht="12.75">
      <c r="A11" s="10" t="s">
        <v>7</v>
      </c>
      <c r="B11" s="10"/>
      <c r="C11" s="17"/>
      <c r="D11" s="17"/>
      <c r="E11" s="18"/>
      <c r="F11" s="18"/>
      <c r="G11" s="18"/>
      <c r="H11" s="10" t="s">
        <v>0</v>
      </c>
      <c r="I11" s="17"/>
    </row>
    <row r="12" spans="1:14" ht="12.75">
      <c r="A12" s="19" t="s">
        <v>8</v>
      </c>
      <c r="B12" s="20">
        <v>2</v>
      </c>
      <c r="C12" s="20">
        <v>3</v>
      </c>
      <c r="D12" s="20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2"/>
      <c r="N12" s="1" t="s">
        <v>0</v>
      </c>
    </row>
    <row r="14" spans="1:9" ht="12.75">
      <c r="A14" s="32" t="s">
        <v>21</v>
      </c>
      <c r="B14" s="32"/>
      <c r="C14" s="33"/>
      <c r="D14" s="33"/>
      <c r="E14" s="33"/>
      <c r="F14" s="33"/>
      <c r="G14" s="33"/>
      <c r="H14" s="33"/>
      <c r="I14" s="33"/>
    </row>
    <row r="16" spans="1:9" ht="12.75">
      <c r="A16" s="8" t="s">
        <v>9</v>
      </c>
      <c r="B16" s="28">
        <f>SUM(B18:B25)</f>
        <v>4652162</v>
      </c>
      <c r="C16" s="28">
        <f aca="true" t="shared" si="0" ref="C16:I16">SUM(C18:C25)</f>
        <v>5473173</v>
      </c>
      <c r="D16" s="28">
        <f t="shared" si="0"/>
        <v>6364920</v>
      </c>
      <c r="E16" s="28">
        <f t="shared" si="0"/>
        <v>7605953</v>
      </c>
      <c r="F16" s="28">
        <f t="shared" si="0"/>
        <v>8910897</v>
      </c>
      <c r="G16" s="28">
        <f t="shared" si="0"/>
        <v>9252742</v>
      </c>
      <c r="H16" s="28">
        <f t="shared" si="0"/>
        <v>9819971</v>
      </c>
      <c r="I16" s="28">
        <f t="shared" si="0"/>
        <v>11070953</v>
      </c>
    </row>
    <row r="17" spans="2:12" ht="12.75">
      <c r="B17" s="24"/>
      <c r="C17" s="24"/>
      <c r="D17" s="23"/>
      <c r="E17" s="23"/>
      <c r="F17" s="23"/>
      <c r="G17" s="23"/>
      <c r="H17" s="23"/>
      <c r="I17" s="23"/>
      <c r="J17" s="25"/>
      <c r="K17" s="25"/>
      <c r="L17" s="25"/>
    </row>
    <row r="18" spans="1:12" ht="12.75">
      <c r="A18" s="1" t="s">
        <v>29</v>
      </c>
      <c r="B18" s="24">
        <f>3318584+652030</f>
        <v>3970614</v>
      </c>
      <c r="C18" s="24">
        <f>4248022+555939</f>
        <v>4803961</v>
      </c>
      <c r="D18" s="23">
        <f>5080852+625541</f>
        <v>5706393</v>
      </c>
      <c r="E18" s="23">
        <f>5963768+788518</f>
        <v>6752286</v>
      </c>
      <c r="F18" s="23">
        <f>6767038+922775</f>
        <v>7689813</v>
      </c>
      <c r="G18" s="23">
        <f>6874478+790119</f>
        <v>7664597</v>
      </c>
      <c r="H18" s="23">
        <f>7041485+1129839</f>
        <v>8171324</v>
      </c>
      <c r="I18" s="23">
        <f>7689404+1433742</f>
        <v>9123146</v>
      </c>
      <c r="J18" s="25"/>
      <c r="K18" s="25"/>
      <c r="L18" s="25"/>
    </row>
    <row r="19" spans="1:12" ht="12.75">
      <c r="A19" s="1" t="s">
        <v>30</v>
      </c>
      <c r="B19" s="24" t="s">
        <v>37</v>
      </c>
      <c r="C19" s="24" t="s">
        <v>37</v>
      </c>
      <c r="D19" s="24" t="s">
        <v>37</v>
      </c>
      <c r="E19" s="24" t="s">
        <v>37</v>
      </c>
      <c r="F19" s="24" t="s">
        <v>37</v>
      </c>
      <c r="G19" s="24" t="s">
        <v>37</v>
      </c>
      <c r="H19" s="24" t="s">
        <v>37</v>
      </c>
      <c r="I19" s="24" t="s">
        <v>37</v>
      </c>
      <c r="J19" s="25"/>
      <c r="K19" s="25"/>
      <c r="L19" s="25"/>
    </row>
    <row r="20" spans="1:12" ht="12.75">
      <c r="A20" s="1" t="s">
        <v>31</v>
      </c>
      <c r="B20" s="24" t="s">
        <v>37</v>
      </c>
      <c r="C20" s="24" t="s">
        <v>37</v>
      </c>
      <c r="D20" s="24" t="s">
        <v>37</v>
      </c>
      <c r="E20" s="24" t="s">
        <v>37</v>
      </c>
      <c r="F20" s="24" t="s">
        <v>37</v>
      </c>
      <c r="G20" s="24" t="s">
        <v>37</v>
      </c>
      <c r="H20" s="24" t="s">
        <v>37</v>
      </c>
      <c r="I20" s="24" t="s">
        <v>37</v>
      </c>
      <c r="J20" s="25"/>
      <c r="K20" s="25"/>
      <c r="L20" s="25"/>
    </row>
    <row r="21" spans="1:12" ht="12.75">
      <c r="A21" s="1" t="s">
        <v>32</v>
      </c>
      <c r="B21" s="24" t="s">
        <v>37</v>
      </c>
      <c r="C21" s="24" t="s">
        <v>37</v>
      </c>
      <c r="D21" s="24" t="s">
        <v>37</v>
      </c>
      <c r="E21" s="24" t="s">
        <v>37</v>
      </c>
      <c r="F21" s="24" t="s">
        <v>37</v>
      </c>
      <c r="G21" s="24" t="s">
        <v>37</v>
      </c>
      <c r="H21" s="24" t="s">
        <v>37</v>
      </c>
      <c r="I21" s="24" t="s">
        <v>37</v>
      </c>
      <c r="J21" s="25"/>
      <c r="K21" s="25"/>
      <c r="L21" s="25"/>
    </row>
    <row r="22" spans="1:12" ht="12.75">
      <c r="A22" s="1" t="s">
        <v>33</v>
      </c>
      <c r="B22" s="24" t="s">
        <v>37</v>
      </c>
      <c r="C22" s="24" t="s">
        <v>37</v>
      </c>
      <c r="D22" s="24" t="s">
        <v>37</v>
      </c>
      <c r="E22" s="24" t="s">
        <v>37</v>
      </c>
      <c r="F22" s="24" t="s">
        <v>37</v>
      </c>
      <c r="G22" s="24" t="s">
        <v>37</v>
      </c>
      <c r="H22" s="24" t="s">
        <v>37</v>
      </c>
      <c r="I22" s="24" t="s">
        <v>37</v>
      </c>
      <c r="J22" s="25"/>
      <c r="K22" s="25"/>
      <c r="L22" s="25"/>
    </row>
    <row r="23" spans="1:12" ht="12.75">
      <c r="A23" s="1" t="s">
        <v>34</v>
      </c>
      <c r="B23" s="24">
        <f>461+954</f>
        <v>1415</v>
      </c>
      <c r="C23" s="24">
        <f>638+371</f>
        <v>1009</v>
      </c>
      <c r="D23" s="23">
        <f>2813+361</f>
        <v>3174</v>
      </c>
      <c r="E23" s="23">
        <f>3692+343</f>
        <v>4035</v>
      </c>
      <c r="F23" s="23">
        <f>4605+926</f>
        <v>5531</v>
      </c>
      <c r="G23" s="23">
        <f>4387+474</f>
        <v>4861</v>
      </c>
      <c r="H23" s="23">
        <f>5728+566</f>
        <v>6294</v>
      </c>
      <c r="I23" s="23">
        <f>7672+1052</f>
        <v>8724</v>
      </c>
      <c r="J23" s="25"/>
      <c r="K23" s="25"/>
      <c r="L23" s="25"/>
    </row>
    <row r="24" spans="1:12" ht="12.75">
      <c r="A24" s="1" t="s">
        <v>35</v>
      </c>
      <c r="B24" s="24" t="s">
        <v>37</v>
      </c>
      <c r="C24" s="24" t="s">
        <v>37</v>
      </c>
      <c r="D24" s="24" t="s">
        <v>37</v>
      </c>
      <c r="E24" s="23">
        <v>127692</v>
      </c>
      <c r="F24" s="23">
        <v>571424</v>
      </c>
      <c r="G24" s="23">
        <v>568544</v>
      </c>
      <c r="H24" s="23">
        <v>539755</v>
      </c>
      <c r="I24" s="23">
        <v>680284</v>
      </c>
      <c r="J24" s="25"/>
      <c r="K24" s="25"/>
      <c r="L24" s="25"/>
    </row>
    <row r="25" spans="1:12" ht="12.75">
      <c r="A25" s="1" t="s">
        <v>36</v>
      </c>
      <c r="B25" s="24">
        <f>70+1063+44963+3484+475000+57+155496</f>
        <v>680133</v>
      </c>
      <c r="C25" s="24">
        <f>2+1133+48885+2024+462972-1+153188</f>
        <v>668203</v>
      </c>
      <c r="D25" s="23">
        <v>655353</v>
      </c>
      <c r="E25" s="23">
        <v>721940</v>
      </c>
      <c r="F25" s="23">
        <v>644129</v>
      </c>
      <c r="G25" s="23">
        <v>1014740</v>
      </c>
      <c r="H25" s="23">
        <v>1102598</v>
      </c>
      <c r="I25" s="23">
        <f>1282+115900+28751+844418+268448</f>
        <v>1258799</v>
      </c>
      <c r="J25" s="25"/>
      <c r="K25" s="25"/>
      <c r="L25" s="25"/>
    </row>
    <row r="26" spans="2:12" ht="12.75">
      <c r="B26" s="26"/>
      <c r="C26" s="24"/>
      <c r="D26" s="23"/>
      <c r="E26" s="23"/>
      <c r="F26" s="23"/>
      <c r="G26" s="23"/>
      <c r="H26" s="23"/>
      <c r="I26" s="23"/>
      <c r="J26" s="25"/>
      <c r="K26" s="25"/>
      <c r="L26" s="25"/>
    </row>
    <row r="27" spans="1:12" ht="12.75">
      <c r="A27" s="8" t="s">
        <v>10</v>
      </c>
      <c r="B27" s="28">
        <f>1139995+287042</f>
        <v>1427037</v>
      </c>
      <c r="C27" s="29">
        <f>799660+302204+900000</f>
        <v>2001864</v>
      </c>
      <c r="D27" s="28">
        <f>2603505+386054+1100000</f>
        <v>4089559</v>
      </c>
      <c r="E27" s="29">
        <f>1900431+1249407+1800000</f>
        <v>4949838</v>
      </c>
      <c r="F27" s="29">
        <f>2275460+802579+800000</f>
        <v>3878039</v>
      </c>
      <c r="G27" s="29">
        <f>2479360+2359341+600000</f>
        <v>5438701</v>
      </c>
      <c r="H27" s="28">
        <f>2967972+2035335+600000</f>
        <v>5603307</v>
      </c>
      <c r="I27" s="28">
        <f>2952884+1299951+307347</f>
        <v>4560182</v>
      </c>
      <c r="J27" s="25"/>
      <c r="K27" s="25"/>
      <c r="L27" s="25"/>
    </row>
    <row r="28" spans="1:12" ht="12.75">
      <c r="A28" s="30"/>
      <c r="B28" s="31"/>
      <c r="C28" s="29"/>
      <c r="D28" s="28"/>
      <c r="E28" s="28"/>
      <c r="F28" s="28"/>
      <c r="G28" s="28"/>
      <c r="H28" s="28"/>
      <c r="I28" s="28"/>
      <c r="J28" s="25"/>
      <c r="K28" s="25"/>
      <c r="L28" s="25"/>
    </row>
    <row r="29" spans="1:12" ht="12.75">
      <c r="A29" s="8" t="s">
        <v>25</v>
      </c>
      <c r="B29" s="28">
        <v>580000</v>
      </c>
      <c r="C29" s="29">
        <v>689763</v>
      </c>
      <c r="D29" s="28">
        <v>759208</v>
      </c>
      <c r="E29" s="29">
        <v>1032877</v>
      </c>
      <c r="F29" s="29">
        <v>939518</v>
      </c>
      <c r="G29" s="29">
        <v>1015111</v>
      </c>
      <c r="H29" s="28">
        <v>1171697</v>
      </c>
      <c r="I29" s="28">
        <v>1197291</v>
      </c>
      <c r="J29" s="25"/>
      <c r="K29" s="25"/>
      <c r="L29" s="25"/>
    </row>
    <row r="30" spans="2:12" ht="12.75">
      <c r="B30" s="26"/>
      <c r="C30" s="24"/>
      <c r="D30" s="23"/>
      <c r="E30" s="23"/>
      <c r="F30" s="23"/>
      <c r="G30" s="23"/>
      <c r="H30" s="23"/>
      <c r="I30" s="23"/>
      <c r="J30" s="25"/>
      <c r="K30" s="25"/>
      <c r="L30" s="25"/>
    </row>
    <row r="31" spans="1:12" ht="12.75">
      <c r="A31" s="8" t="s">
        <v>44</v>
      </c>
      <c r="B31" s="28">
        <f>+B16+B27+B29</f>
        <v>6659199</v>
      </c>
      <c r="C31" s="28">
        <f aca="true" t="shared" si="1" ref="C31:I31">+C16+C27+C29</f>
        <v>8164800</v>
      </c>
      <c r="D31" s="28">
        <f t="shared" si="1"/>
        <v>11213687</v>
      </c>
      <c r="E31" s="28">
        <f t="shared" si="1"/>
        <v>13588668</v>
      </c>
      <c r="F31" s="28">
        <f t="shared" si="1"/>
        <v>13728454</v>
      </c>
      <c r="G31" s="28">
        <f t="shared" si="1"/>
        <v>15706554</v>
      </c>
      <c r="H31" s="28">
        <f t="shared" si="1"/>
        <v>16594975</v>
      </c>
      <c r="I31" s="28">
        <f t="shared" si="1"/>
        <v>16828426</v>
      </c>
      <c r="J31" s="25"/>
      <c r="K31" s="25"/>
      <c r="L31" s="25"/>
    </row>
    <row r="32" ht="12.75">
      <c r="A32" s="2" t="s">
        <v>28</v>
      </c>
    </row>
    <row r="33" spans="1:9" ht="12.75">
      <c r="A33" s="32" t="s">
        <v>22</v>
      </c>
      <c r="B33" s="32"/>
      <c r="C33" s="33"/>
      <c r="D33" s="33"/>
      <c r="E33" s="33"/>
      <c r="F33" s="33"/>
      <c r="G33" s="33"/>
      <c r="H33" s="33"/>
      <c r="I33" s="33"/>
    </row>
    <row r="34" spans="1:9" ht="12.75">
      <c r="A34" s="3"/>
      <c r="B34" s="3"/>
      <c r="C34" s="4"/>
      <c r="D34" s="4"/>
      <c r="E34" s="4"/>
      <c r="F34" s="4"/>
      <c r="G34" s="4"/>
      <c r="H34" s="4"/>
      <c r="I34" s="4"/>
    </row>
    <row r="35" spans="1:12" ht="12.75">
      <c r="A35" s="1" t="s">
        <v>11</v>
      </c>
      <c r="B35" s="24">
        <f aca="true" t="shared" si="2" ref="B35:I35">SUM(B38:B43)</f>
        <v>6673993</v>
      </c>
      <c r="C35" s="24">
        <f t="shared" si="2"/>
        <v>8165378</v>
      </c>
      <c r="D35" s="24">
        <f t="shared" si="2"/>
        <v>11212269</v>
      </c>
      <c r="E35" s="24">
        <f t="shared" si="2"/>
        <v>13589447</v>
      </c>
      <c r="F35" s="24">
        <f t="shared" si="2"/>
        <v>13728015</v>
      </c>
      <c r="G35" s="24">
        <f t="shared" si="2"/>
        <v>15706458</v>
      </c>
      <c r="H35" s="24">
        <f t="shared" si="2"/>
        <v>16240712</v>
      </c>
      <c r="I35" s="24">
        <f t="shared" si="2"/>
        <v>16777259</v>
      </c>
      <c r="J35" s="25"/>
      <c r="K35" s="25"/>
      <c r="L35" s="25"/>
    </row>
    <row r="36" spans="2:9" ht="12.75"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1" t="s">
        <v>38</v>
      </c>
      <c r="B37" s="23"/>
      <c r="C37" s="24"/>
      <c r="D37" s="24"/>
      <c r="E37" s="24"/>
      <c r="F37" s="24"/>
      <c r="G37" s="24"/>
      <c r="H37" s="24"/>
      <c r="I37" s="24"/>
    </row>
    <row r="38" spans="1:9" ht="12.75">
      <c r="A38" s="1" t="s">
        <v>39</v>
      </c>
      <c r="B38" s="23">
        <v>319677</v>
      </c>
      <c r="C38" s="24">
        <v>341720</v>
      </c>
      <c r="D38" s="24">
        <v>366640</v>
      </c>
      <c r="E38" s="24">
        <v>382239</v>
      </c>
      <c r="F38" s="24">
        <v>480026</v>
      </c>
      <c r="G38" s="24">
        <v>532013</v>
      </c>
      <c r="H38" s="24">
        <v>531239</v>
      </c>
      <c r="I38" s="24">
        <v>561431</v>
      </c>
    </row>
    <row r="39" spans="1:12" ht="12.75">
      <c r="A39" s="1" t="s">
        <v>40</v>
      </c>
      <c r="B39" s="23">
        <f>191846+660781</f>
        <v>852627</v>
      </c>
      <c r="C39" s="24">
        <f>258405+791402</f>
        <v>1049807</v>
      </c>
      <c r="D39" s="23">
        <f>343020+990147</f>
        <v>1333167</v>
      </c>
      <c r="E39" s="23">
        <f>390065+1253700</f>
        <v>1643765</v>
      </c>
      <c r="F39" s="24">
        <f>374202+1244545</f>
        <v>1618747</v>
      </c>
      <c r="G39" s="24">
        <f>377367+1275176</f>
        <v>1652543</v>
      </c>
      <c r="H39" s="23">
        <f>392170+1471032</f>
        <v>1863202</v>
      </c>
      <c r="I39" s="23">
        <f>409154+1661805</f>
        <v>2070959</v>
      </c>
      <c r="J39" s="25"/>
      <c r="K39" s="25"/>
      <c r="L39" s="25"/>
    </row>
    <row r="40" spans="1:9" ht="12.75">
      <c r="A40" s="1" t="s">
        <v>41</v>
      </c>
      <c r="B40" s="23" t="s">
        <v>37</v>
      </c>
      <c r="C40" s="23" t="s">
        <v>37</v>
      </c>
      <c r="D40" s="23" t="s">
        <v>37</v>
      </c>
      <c r="E40" s="23" t="s">
        <v>37</v>
      </c>
      <c r="F40" s="23" t="s">
        <v>37</v>
      </c>
      <c r="G40" s="23" t="s">
        <v>37</v>
      </c>
      <c r="H40" s="23" t="s">
        <v>37</v>
      </c>
      <c r="I40" s="23" t="s">
        <v>37</v>
      </c>
    </row>
    <row r="41" spans="1:12" ht="12.75">
      <c r="A41" s="1" t="s">
        <v>43</v>
      </c>
      <c r="B41" s="23">
        <f>1397001+2850</f>
        <v>1399851</v>
      </c>
      <c r="C41" s="24">
        <f>1812735+3788</f>
        <v>1816523</v>
      </c>
      <c r="D41" s="23">
        <f>3019374+5485</f>
        <v>3024859</v>
      </c>
      <c r="E41" s="24">
        <f>3719687+12078</f>
        <v>3731765</v>
      </c>
      <c r="F41" s="24">
        <f>3389404+6552</f>
        <v>3395956</v>
      </c>
      <c r="G41" s="24">
        <f>3332496+6551</f>
        <v>3339047</v>
      </c>
      <c r="H41" s="23">
        <f>3694120+6593</f>
        <v>3700713</v>
      </c>
      <c r="I41" s="23">
        <f>3908263+9720</f>
        <v>3917983</v>
      </c>
      <c r="J41" s="25"/>
      <c r="K41" s="25"/>
      <c r="L41" s="25"/>
    </row>
    <row r="42" spans="1:12" ht="12.75">
      <c r="A42" s="1" t="s">
        <v>42</v>
      </c>
      <c r="B42" s="23">
        <f>1319355+158748+824156</f>
        <v>2302259</v>
      </c>
      <c r="C42" s="24">
        <f>1777686+97991+973027</f>
        <v>2848704</v>
      </c>
      <c r="D42" s="23">
        <f>2278578+480870+1060964</f>
        <v>3820412</v>
      </c>
      <c r="E42" s="24">
        <f>2602434+734057+1213332</f>
        <v>4549823</v>
      </c>
      <c r="F42" s="24">
        <f>2634005+111319+1076548</f>
        <v>3821872</v>
      </c>
      <c r="G42" s="24">
        <f>2759758+88317+1547090</f>
        <v>4395165</v>
      </c>
      <c r="H42" s="23">
        <f>2989841+114007+1320382</f>
        <v>4424230</v>
      </c>
      <c r="I42" s="23">
        <f>3348229+112159+1522695</f>
        <v>4983083</v>
      </c>
      <c r="J42" s="25"/>
      <c r="K42" s="25"/>
      <c r="L42" s="25"/>
    </row>
    <row r="43" spans="1:12" ht="12.75">
      <c r="A43" s="1" t="s">
        <v>36</v>
      </c>
      <c r="B43" s="23">
        <f>+B47-B38-B39-B41-B42</f>
        <v>1799579</v>
      </c>
      <c r="C43" s="23">
        <f aca="true" t="shared" si="3" ref="C43:I43">+C47-C38-C39-C41-C42</f>
        <v>2108624</v>
      </c>
      <c r="D43" s="23">
        <f t="shared" si="3"/>
        <v>2667191</v>
      </c>
      <c r="E43" s="23">
        <f t="shared" si="3"/>
        <v>3281855</v>
      </c>
      <c r="F43" s="23">
        <f t="shared" si="3"/>
        <v>4411414</v>
      </c>
      <c r="G43" s="23">
        <f t="shared" si="3"/>
        <v>5787690</v>
      </c>
      <c r="H43" s="23">
        <f t="shared" si="3"/>
        <v>5721328</v>
      </c>
      <c r="I43" s="23">
        <f t="shared" si="3"/>
        <v>5243803</v>
      </c>
      <c r="J43" s="25"/>
      <c r="K43" s="25"/>
      <c r="L43" s="25"/>
    </row>
    <row r="44" spans="2:9" ht="12.75">
      <c r="B44" s="24"/>
      <c r="C44" s="24"/>
      <c r="D44" s="24"/>
      <c r="E44" s="24"/>
      <c r="F44" s="24"/>
      <c r="G44" s="24"/>
      <c r="H44" s="24"/>
      <c r="I44" s="24"/>
    </row>
    <row r="45" spans="1:12" ht="12.75">
      <c r="A45" s="8" t="s">
        <v>12</v>
      </c>
      <c r="B45" s="29" t="s">
        <v>16</v>
      </c>
      <c r="C45" s="29" t="s">
        <v>16</v>
      </c>
      <c r="D45" s="29" t="s">
        <v>16</v>
      </c>
      <c r="E45" s="29" t="s">
        <v>16</v>
      </c>
      <c r="F45" s="29" t="s">
        <v>16</v>
      </c>
      <c r="G45" s="29" t="s">
        <v>16</v>
      </c>
      <c r="H45" s="29" t="s">
        <v>16</v>
      </c>
      <c r="I45" s="29" t="s">
        <v>16</v>
      </c>
      <c r="J45" s="25"/>
      <c r="K45" s="25"/>
      <c r="L45" s="25"/>
    </row>
    <row r="46" spans="2:9" ht="12.75">
      <c r="B46" s="24"/>
      <c r="C46" s="24"/>
      <c r="D46" s="24"/>
      <c r="E46" s="24"/>
      <c r="F46" s="24"/>
      <c r="G46" s="24"/>
      <c r="H46" s="24"/>
      <c r="I46" s="24"/>
    </row>
    <row r="47" spans="1:12" ht="12.75">
      <c r="A47" s="8" t="s">
        <v>45</v>
      </c>
      <c r="B47" s="28">
        <v>6673993</v>
      </c>
      <c r="C47" s="29">
        <v>8165378</v>
      </c>
      <c r="D47" s="29">
        <v>11212269</v>
      </c>
      <c r="E47" s="29">
        <v>13589447</v>
      </c>
      <c r="F47" s="29">
        <v>13728015</v>
      </c>
      <c r="G47" s="29">
        <v>15706458</v>
      </c>
      <c r="H47" s="29">
        <v>16240712</v>
      </c>
      <c r="I47" s="29">
        <v>16777259</v>
      </c>
      <c r="J47" s="25"/>
      <c r="K47" s="25"/>
      <c r="L47" s="25"/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10" ht="12.75">
      <c r="A49" s="1" t="s">
        <v>13</v>
      </c>
      <c r="B49" s="23"/>
      <c r="C49" s="24"/>
      <c r="D49" s="24"/>
      <c r="E49" s="24"/>
      <c r="F49" s="24"/>
      <c r="G49" s="24"/>
      <c r="H49" s="24"/>
      <c r="I49" s="24"/>
      <c r="J49" s="25"/>
    </row>
    <row r="50" spans="1:9" ht="12.75">
      <c r="A50" s="6" t="s">
        <v>14</v>
      </c>
      <c r="B50" s="27" t="s">
        <v>37</v>
      </c>
      <c r="C50" s="27" t="s">
        <v>37</v>
      </c>
      <c r="D50" s="27" t="s">
        <v>37</v>
      </c>
      <c r="E50" s="27" t="s">
        <v>37</v>
      </c>
      <c r="F50" s="27" t="s">
        <v>37</v>
      </c>
      <c r="G50" s="27" t="s">
        <v>37</v>
      </c>
      <c r="H50" s="27" t="s">
        <v>37</v>
      </c>
      <c r="I50" s="27" t="s">
        <v>37</v>
      </c>
    </row>
    <row r="51" spans="1:9" ht="12.75">
      <c r="A51" s="1"/>
      <c r="B51" s="1"/>
      <c r="C51" s="26"/>
      <c r="D51" s="26"/>
      <c r="E51" s="26"/>
      <c r="F51" s="24"/>
      <c r="G51" s="24"/>
      <c r="H51" s="24"/>
      <c r="I51" s="26"/>
    </row>
    <row r="52" ht="12.75">
      <c r="B52" s="26"/>
    </row>
    <row r="53" ht="12.75">
      <c r="B53" s="26"/>
    </row>
    <row r="54" ht="12.75">
      <c r="B54" s="26"/>
    </row>
  </sheetData>
  <mergeCells count="5">
    <mergeCell ref="A33:I33"/>
    <mergeCell ref="A3:I3"/>
    <mergeCell ref="A5:I5"/>
    <mergeCell ref="B8:I8"/>
    <mergeCell ref="A14:I14"/>
  </mergeCells>
  <printOptions/>
  <pageMargins left="0.57" right="0.25" top="0.32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2008-03-28T08:09:27Z</cp:lastPrinted>
  <dcterms:created xsi:type="dcterms:W3CDTF">2001-02-15T16:54:23Z</dcterms:created>
  <dcterms:modified xsi:type="dcterms:W3CDTF">2010-08-06T10:54:08Z</dcterms:modified>
  <cp:category/>
  <cp:version/>
  <cp:contentType/>
  <cp:contentStatus/>
</cp:coreProperties>
</file>